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521" windowWidth="6240" windowHeight="8880" tabRatio="504" activeTab="0"/>
  </bookViews>
  <sheets>
    <sheet name="SHARC" sheetId="1" r:id="rId1"/>
  </sheets>
  <definedNames>
    <definedName name="_xlnm.Print_Area" localSheetId="0">'SHARC'!$A$1:$J$50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7" authorId="0">
      <text>
        <r>
          <rPr>
            <sz val="12"/>
            <rFont val="Tahoma"/>
            <family val="2"/>
          </rPr>
          <t>Enter part information in the yellow portion for up to 25 different part types.</t>
        </r>
      </text>
    </comment>
    <comment ref="C17" authorId="0">
      <text>
        <r>
          <rPr>
            <sz val="12"/>
            <rFont val="Tahoma"/>
            <family val="2"/>
          </rPr>
          <t>Enter the total number, n (an integer), of this part type contained in the system.</t>
        </r>
      </text>
    </comment>
    <comment ref="D17" authorId="0">
      <text>
        <r>
          <rPr>
            <sz val="12"/>
            <rFont val="Tahoma"/>
            <family val="2"/>
          </rPr>
          <t>Enter a number m (an integer). m &lt;= n.
Redundancy is indicated when No.Req. &lt; QTY.</t>
        </r>
      </text>
    </comment>
    <comment ref="E17" authorId="0">
      <text>
        <r>
          <rPr>
            <sz val="12"/>
            <rFont val="Tahoma"/>
            <family val="2"/>
          </rPr>
          <t>Part MTBF can be predicted or demonstrated.</t>
        </r>
      </text>
    </comment>
    <comment ref="F17" authorId="0">
      <text>
        <r>
          <rPr>
            <sz val="12"/>
            <rFont val="Tahoma"/>
            <family val="2"/>
          </rPr>
          <t>The time required to restore the part starting from  first indication of failure.</t>
        </r>
      </text>
    </comment>
    <comment ref="G17" authorId="0">
      <text>
        <r>
          <rPr>
            <sz val="12"/>
            <rFont val="Tahoma"/>
            <family val="2"/>
          </rPr>
          <t>Part Availability = MTBF/(MTBF+MTTR)</t>
        </r>
      </text>
    </comment>
    <comment ref="H17" authorId="0">
      <text>
        <r>
          <rPr>
            <sz val="12"/>
            <rFont val="Tahoma"/>
            <family val="2"/>
          </rPr>
          <t xml:space="preserve">Based on part availability and the Binomial rules of probability.  See System Configuration Formula Table.
</t>
        </r>
      </text>
    </comment>
    <comment ref="I17" authorId="0">
      <text>
        <r>
          <rPr>
            <sz val="12"/>
            <rFont val="Tahoma"/>
            <family val="2"/>
          </rPr>
          <t>MTTRc=MTBFc*(1-Ac)/Ac</t>
        </r>
      </text>
    </comment>
    <comment ref="J17" authorId="0">
      <text>
        <r>
          <rPr>
            <sz val="12"/>
            <rFont val="Tahoma"/>
            <family val="2"/>
          </rPr>
          <t>= Combined availability divided by probability of failure, based on "absolute transit rates to failure."
See System Configuration Formula Table in Doc. #702073.</t>
        </r>
      </text>
    </comment>
  </commentList>
</comments>
</file>

<file path=xl/sharedStrings.xml><?xml version="1.0" encoding="utf-8"?>
<sst xmlns="http://schemas.openxmlformats.org/spreadsheetml/2006/main" count="50" uniqueCount="48">
  <si>
    <t>System Hardware Availability and Reliability Calculation Worksheet</t>
  </si>
  <si>
    <t>For Series-Parallel Configurations</t>
  </si>
  <si>
    <t>© 1998 Cisco Systems, Inc.</t>
  </si>
  <si>
    <t>System Description:</t>
  </si>
  <si>
    <t>Prepared by:</t>
  </si>
  <si>
    <t>&lt;name&gt;</t>
  </si>
  <si>
    <t>Date:</t>
  </si>
  <si>
    <t>&lt;date&gt;</t>
  </si>
  <si>
    <t>System Availability % =</t>
  </si>
  <si>
    <t xml:space="preserve"> The fraction of time the system is operational.</t>
  </si>
  <si>
    <t>Sci. Notation</t>
  </si>
  <si>
    <t>System Unavailability % =</t>
  </si>
  <si>
    <t xml:space="preserve"> Equal to 1-Avail., and is the fraction of time the system is non-operational.</t>
  </si>
  <si>
    <t>System Unavailability</t>
  </si>
  <si>
    <r>
      <t>Annual</t>
    </r>
    <r>
      <rPr>
        <b/>
        <sz val="14"/>
        <rFont val="Arial"/>
        <family val="2"/>
      </rPr>
      <t xml:space="preserve"> Downtime (Min.) =</t>
    </r>
  </si>
  <si>
    <t xml:space="preserve"> Equal to System Unavailability times 525,960 minutes per year.</t>
  </si>
  <si>
    <t>System MTBF (Hrs.) =</t>
  </si>
  <si>
    <t xml:space="preserve"> The mean time to go from an operational to a non-operational state.</t>
  </si>
  <si>
    <t>System MTBF (Hrs.)</t>
  </si>
  <si>
    <t>System MTBPR (Hrs.) =</t>
  </si>
  <si>
    <t>System MTTR (Hrs.) =</t>
  </si>
  <si>
    <t xml:space="preserve"> The mean time to repair the system, or the mean time to go from a</t>
  </si>
  <si>
    <r>
      <t>Annual</t>
    </r>
    <r>
      <rPr>
        <b/>
        <sz val="14"/>
        <rFont val="Arial"/>
        <family val="2"/>
      </rPr>
      <t xml:space="preserve"> Unreliability</t>
    </r>
  </si>
  <si>
    <t xml:space="preserve"> non-operational to an operational state.</t>
  </si>
  <si>
    <r>
      <t xml:space="preserve">Move to far right for scientific notation </t>
    </r>
    <r>
      <rPr>
        <b/>
        <sz val="10"/>
        <rFont val="Symbol"/>
        <family val="1"/>
      </rPr>
      <t>®</t>
    </r>
  </si>
  <si>
    <t>Part Description</t>
  </si>
  <si>
    <r>
      <t>n</t>
    </r>
    <r>
      <rPr>
        <b/>
        <sz val="12"/>
        <color indexed="12"/>
        <rFont val="Arial"/>
        <family val="2"/>
      </rPr>
      <t xml:space="preserve">
(QTY)</t>
    </r>
  </si>
  <si>
    <r>
      <t>m</t>
    </r>
    <r>
      <rPr>
        <b/>
        <sz val="12"/>
        <color indexed="12"/>
        <rFont val="Arial"/>
        <family val="2"/>
      </rPr>
      <t xml:space="preserve">
(No. Req.)</t>
    </r>
  </si>
  <si>
    <t>Part MTBF
(hrs.)</t>
  </si>
  <si>
    <t>Part MTTR
(hrs.)</t>
  </si>
  <si>
    <t>Part
Availability</t>
  </si>
  <si>
    <t>Combined
Part Availability</t>
  </si>
  <si>
    <t>Combined
Part MTTR</t>
  </si>
  <si>
    <t>Combined
Part MTBF</t>
  </si>
  <si>
    <t>Combined
Part Failure Rate</t>
  </si>
  <si>
    <t>Combined
Part PR-rate</t>
  </si>
  <si>
    <t>Combined
Part Unavailability</t>
  </si>
  <si>
    <t>Comments:</t>
  </si>
  <si>
    <t xml:space="preserve">References:  </t>
  </si>
  <si>
    <r>
      <t xml:space="preserve">Bellcore SR-TSY-001171, </t>
    </r>
    <r>
      <rPr>
        <u val="single"/>
        <sz val="10"/>
        <rFont val="Arial"/>
        <family val="2"/>
      </rPr>
      <t>Methods and Procedures for System Reliability Analysis</t>
    </r>
  </si>
  <si>
    <r>
      <t xml:space="preserve">Cisco Quality Document, #702073-0000, </t>
    </r>
    <r>
      <rPr>
        <u val="single"/>
        <sz val="10"/>
        <rFont val="Arial"/>
        <family val="2"/>
      </rPr>
      <t>System Hardware Availability and Reliability Calculation Worksheet</t>
    </r>
  </si>
  <si>
    <t>Rev. A-4.1</t>
  </si>
  <si>
    <r>
      <t xml:space="preserve">Dodson &amp; Nolan, </t>
    </r>
    <r>
      <rPr>
        <u val="single"/>
        <sz val="10"/>
        <rFont val="Arial"/>
        <family val="2"/>
      </rPr>
      <t>Reliability Engineering Bible</t>
    </r>
    <r>
      <rPr>
        <sz val="10"/>
        <rFont val="Arial"/>
        <family val="0"/>
      </rPr>
      <t>, Quality Publishing, Inc., Tucson, AZ, 1996</t>
    </r>
  </si>
  <si>
    <t>© 1998 Cisco Systems, Inc. All rights reserved.</t>
  </si>
  <si>
    <t xml:space="preserve"> The mean time between any part restoration (including the time to repair).</t>
  </si>
  <si>
    <t>Enter System Description Here</t>
  </si>
  <si>
    <t>Enter Part Desc.Here</t>
  </si>
  <si>
    <t>Special Software Line</t>
  </si>
</sst>
</file>

<file path=xl/styles.xml><?xml version="1.0" encoding="utf-8"?>
<styleSheet xmlns="http://schemas.openxmlformats.org/spreadsheetml/2006/main">
  <numFmts count="1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\$#,##0;\-&quot;£&quot;#,##0"/>
    <numFmt numFmtId="180" formatCode="\$#,##0\k;\-&quot;£&quot;#,##0\k"/>
    <numFmt numFmtId="181" formatCode="\$\ #,##0\ \k"/>
    <numFmt numFmtId="182" formatCode="mmmm\-yy"/>
    <numFmt numFmtId="183" formatCode="0.0"/>
    <numFmt numFmtId="184" formatCode="m/d"/>
    <numFmt numFmtId="185" formatCode="0_ ;[Red]\-0\ 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\ &quot;kr&quot;;\-#,##0\ &quot;kr&quot;"/>
    <numFmt numFmtId="195" formatCode="#,##0\ &quot;kr&quot;;[Red]\-#,##0\ &quot;kr&quot;"/>
    <numFmt numFmtId="196" formatCode="#,##0.00\ &quot;kr&quot;;\-#,##0.00\ &quot;kr&quot;"/>
    <numFmt numFmtId="197" formatCode="#,##0.00\ &quot;kr&quot;;[Red]\-#,##0.00\ &quot;kr&quot;"/>
    <numFmt numFmtId="198" formatCode="_-* #,##0\ &quot;kr&quot;_-;\-* #,##0\ &quot;kr&quot;_-;_-* &quot;-&quot;\ &quot;kr&quot;_-;_-@_-"/>
    <numFmt numFmtId="199" formatCode="_-* #,##0\ _k_r_-;\-* #,##0\ _k_r_-;_-* &quot;-&quot;\ _k_r_-;_-@_-"/>
    <numFmt numFmtId="200" formatCode="_-* #,##0.00\ &quot;kr&quot;_-;\-* #,##0.00\ &quot;kr&quot;_-;_-* &quot;-&quot;??\ &quot;kr&quot;_-;_-@_-"/>
    <numFmt numFmtId="201" formatCode="_-* #,##0.00\ _k_r_-;\-* #,##0.00\ _k_r_-;_-* &quot;-&quot;??\ _k_r_-;_-@_-"/>
    <numFmt numFmtId="202" formatCode="00000"/>
    <numFmt numFmtId="203" formatCode="d/m/yy"/>
    <numFmt numFmtId="204" formatCode="#,##0.0"/>
    <numFmt numFmtId="205" formatCode="0.0%"/>
    <numFmt numFmtId="206" formatCode="000000"/>
    <numFmt numFmtId="207" formatCode="00"/>
    <numFmt numFmtId="208" formatCode="000"/>
    <numFmt numFmtId="209" formatCode="000\-000000"/>
    <numFmt numFmtId="210" formatCode="dd\-mmm\-yy_)"/>
    <numFmt numFmtId="211" formatCode="General_)"/>
    <numFmt numFmtId="212" formatCode="#,##0.0_);[Red]\(#,##0.0\)"/>
    <numFmt numFmtId="213" formatCode="&quot;$&quot;#,##0.0_);\(&quot;$&quot;#,##0.0\)"/>
    <numFmt numFmtId="214" formatCode="#,##0.0_);\(#,##0.0\)"/>
    <numFmt numFmtId="215" formatCode="&quot;$&quot;#,##0.0_);[Red]\(&quot;$&quot;#,##0.0\)"/>
    <numFmt numFmtId="216" formatCode="0.0%;\(0.0%\)"/>
    <numFmt numFmtId="217" formatCode="&quot;$&quot;#,##0.0"/>
    <numFmt numFmtId="218" formatCode="0.000%"/>
    <numFmt numFmtId="219" formatCode="0.0000%"/>
    <numFmt numFmtId="220" formatCode="0.0000"/>
    <numFmt numFmtId="221" formatCode="0.000000"/>
    <numFmt numFmtId="222" formatCode="0.00000"/>
    <numFmt numFmtId="223" formatCode="0.0000000"/>
    <numFmt numFmtId="224" formatCode="0.00000000"/>
    <numFmt numFmtId="225" formatCode="_(* #,##0.0_);_(* \(#,##0.0\);_(* &quot;-&quot;??_);_(@_)"/>
    <numFmt numFmtId="226" formatCode="_(* #,##0_);_(* \(#,##0\);_(* &quot;-&quot;??_);_(@_)"/>
    <numFmt numFmtId="227" formatCode="_(* #,##0.000_);_(* \(#,##0.000\);_(* &quot;-&quot;??_);_(@_)"/>
    <numFmt numFmtId="228" formatCode="_(* #,##0.0000_);_(* \(#,##0.0000\);_(* &quot;-&quot;??_);_(@_)"/>
    <numFmt numFmtId="229" formatCode="_(&quot;$&quot;* #,##0.0_);_(&quot;$&quot;* \(#,##0.0\);_(&quot;$&quot;* &quot;-&quot;??_);_(@_)"/>
    <numFmt numFmtId="230" formatCode="_(&quot;$&quot;* #,##0_);_(&quot;$&quot;* \(#,##0\);_(&quot;$&quot;* &quot;-&quot;??_);_(@_)"/>
    <numFmt numFmtId="231" formatCode="#,##0&quot;£&quot;_);\(#,##0&quot;£&quot;\)"/>
    <numFmt numFmtId="232" formatCode="#,##0&quot;£&quot;_);[Red]\(#,##0&quot;£&quot;\)"/>
    <numFmt numFmtId="233" formatCode="#,##0.00&quot;£&quot;_);\(#,##0.00&quot;£&quot;\)"/>
    <numFmt numFmtId="234" formatCode="#,##0.00&quot;£&quot;_);[Red]\(#,##0.00&quot;£&quot;\)"/>
    <numFmt numFmtId="235" formatCode="_ * #,##0_)&quot;£&quot;_ ;_ * \(#,##0\)&quot;£&quot;_ ;_ * &quot;-&quot;_)&quot;£&quot;_ ;_ @_ "/>
    <numFmt numFmtId="236" formatCode="_ * #,##0_)_£_ ;_ * \(#,##0\)_£_ ;_ * &quot;-&quot;_)_£_ ;_ @_ "/>
    <numFmt numFmtId="237" formatCode="_ * #,##0.00_)&quot;£&quot;_ ;_ * \(#,##0.00\)&quot;£&quot;_ ;_ * &quot;-&quot;??_)&quot;£&quot;_ ;_ @_ "/>
    <numFmt numFmtId="238" formatCode="_ * #,##0.00_)_£_ ;_ * \(#,##0.00\)_£_ ;_ * &quot;-&quot;??_)_£_ ;_ @_ "/>
    <numFmt numFmtId="239" formatCode="d/m/yy\ h:mm"/>
    <numFmt numFmtId="240" formatCode="#,##0&quot; F&quot;_);\(#,##0&quot; F&quot;\)"/>
    <numFmt numFmtId="241" formatCode="#,##0&quot; F&quot;_);[Red]\(#,##0&quot; F&quot;\)"/>
    <numFmt numFmtId="242" formatCode="#,##0.00&quot; F&quot;_);\(#,##0.00&quot; F&quot;\)"/>
    <numFmt numFmtId="243" formatCode="#,##0.00&quot; F&quot;_);[Red]\(#,##0.00&quot; F&quot;\)"/>
    <numFmt numFmtId="244" formatCode="#,##0&quot; $&quot;;\-#,##0&quot; $&quot;"/>
    <numFmt numFmtId="245" formatCode="#,##0&quot; $&quot;;[Red]\-#,##0&quot; $&quot;"/>
    <numFmt numFmtId="246" formatCode="#,##0.00&quot; $&quot;;\-#,##0.00&quot; $&quot;"/>
    <numFmt numFmtId="247" formatCode="#,##0.00&quot; $&quot;;[Red]\-#,##0.00&quot; $&quot;"/>
    <numFmt numFmtId="248" formatCode="d\.m\.yy"/>
    <numFmt numFmtId="249" formatCode="d\.mmm\.yy"/>
    <numFmt numFmtId="250" formatCode="d\.mmm"/>
    <numFmt numFmtId="251" formatCode="mmm\.yy"/>
    <numFmt numFmtId="252" formatCode="d\.m\.yy\ h:mm"/>
    <numFmt numFmtId="253" formatCode="0&quot;  &quot;"/>
    <numFmt numFmtId="254" formatCode="0.00&quot;  &quot;"/>
    <numFmt numFmtId="255" formatCode="0.0&quot;  &quot;"/>
    <numFmt numFmtId="256" formatCode="0.000&quot;  &quot;"/>
    <numFmt numFmtId="257" formatCode="0.0000&quot;  &quot;"/>
    <numFmt numFmtId="258" formatCode="0.00000&quot;  &quot;"/>
    <numFmt numFmtId="259" formatCode="0.0000000000"/>
    <numFmt numFmtId="260" formatCode="0.000000000"/>
    <numFmt numFmtId="261" formatCode="_(* #,##0.00000_);_(* \(#,##0.00000\);_(* &quot;-&quot;??_);_(@_)"/>
    <numFmt numFmtId="262" formatCode="_(* #,##0.000000_);_(* \(#,##0.000000\);_(* &quot;-&quot;??_);_(@_)"/>
    <numFmt numFmtId="263" formatCode="0.00000%"/>
    <numFmt numFmtId="264" formatCode="0.000000%"/>
    <numFmt numFmtId="265" formatCode="0.0000000%"/>
    <numFmt numFmtId="266" formatCode="0.00000000%"/>
    <numFmt numFmtId="267" formatCode="0.000000000%"/>
    <numFmt numFmtId="268" formatCode="0.0000000000%"/>
    <numFmt numFmtId="269" formatCode="0.00000000000%"/>
    <numFmt numFmtId="270" formatCode="#,##0.000"/>
    <numFmt numFmtId="271" formatCode="0.000000E+00"/>
    <numFmt numFmtId="272" formatCode="0.0000000000E+00"/>
    <numFmt numFmtId="273" formatCode="0.000000000000E+00"/>
    <numFmt numFmtId="274" formatCode="0.00000E+00"/>
    <numFmt numFmtId="275" formatCode="0.00000000000E+00"/>
    <numFmt numFmtId="276" formatCode="0.000000000E+00"/>
    <numFmt numFmtId="277" formatCode="0.00000000E+00"/>
    <numFmt numFmtId="278" formatCode="0.0000000E+00"/>
    <numFmt numFmtId="279" formatCode="0.000000000000%"/>
    <numFmt numFmtId="280" formatCode="0.0000000000000%"/>
    <numFmt numFmtId="281" formatCode="0.00000000000000%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MS Sans Serif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Symbol"/>
      <family val="1"/>
    </font>
    <font>
      <u val="single"/>
      <sz val="10"/>
      <name val="Arial"/>
      <family val="2"/>
    </font>
    <font>
      <b/>
      <sz val="18"/>
      <color indexed="12"/>
      <name val="Arial"/>
      <family val="2"/>
    </font>
    <font>
      <b/>
      <i/>
      <sz val="14"/>
      <color indexed="10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92" fontId="5" fillId="0" borderId="0" applyFont="0" applyFill="0" applyBorder="0" applyAlignment="0" applyProtection="0"/>
    <xf numFmtId="24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05" fontId="11" fillId="0" borderId="0" xfId="54" applyNumberFormat="1" applyFont="1" applyBorder="1" applyAlignment="1">
      <alignment horizontal="right"/>
    </xf>
    <xf numFmtId="221" fontId="15" fillId="0" borderId="2" xfId="15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3" fontId="1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/>
    </xf>
    <xf numFmtId="0" fontId="15" fillId="0" borderId="0" xfId="0" applyFont="1" applyAlignment="1" applyProtection="1">
      <alignment horizontal="left"/>
      <protection locked="0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left" wrapText="1"/>
    </xf>
    <xf numFmtId="1" fontId="14" fillId="2" borderId="2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15" fontId="15" fillId="0" borderId="0" xfId="0" applyNumberFormat="1" applyFont="1" applyAlignment="1" applyProtection="1">
      <alignment horizontal="left"/>
      <protection locked="0"/>
    </xf>
    <xf numFmtId="0" fontId="19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266" fontId="0" fillId="0" borderId="0" xfId="0" applyNumberFormat="1" applyAlignment="1">
      <alignment/>
    </xf>
    <xf numFmtId="273" fontId="15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66" fontId="9" fillId="0" borderId="0" xfId="54" applyNumberFormat="1" applyFont="1" applyBorder="1" applyAlignment="1" applyProtection="1">
      <alignment horizontal="right"/>
      <protection hidden="1"/>
    </xf>
    <xf numFmtId="204" fontId="9" fillId="0" borderId="0" xfId="54" applyNumberFormat="1" applyFont="1" applyBorder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266" fontId="15" fillId="0" borderId="2" xfId="54" applyNumberFormat="1" applyFont="1" applyBorder="1" applyAlignment="1" applyProtection="1">
      <alignment horizontal="center"/>
      <protection hidden="1"/>
    </xf>
    <xf numFmtId="3" fontId="15" fillId="0" borderId="5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274" fontId="1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9" fontId="14" fillId="2" borderId="0" xfId="0" applyNumberFormat="1" applyFont="1" applyFill="1" applyBorder="1" applyAlignment="1" applyProtection="1">
      <alignment horizontal="center" wrapText="1"/>
      <protection locked="0"/>
    </xf>
    <xf numFmtId="0" fontId="14" fillId="2" borderId="2" xfId="0" applyFont="1" applyFill="1" applyBorder="1" applyAlignment="1" applyProtection="1">
      <alignment horizontal="center" vertical="top"/>
      <protection/>
    </xf>
    <xf numFmtId="274" fontId="15" fillId="0" borderId="0" xfId="0" applyNumberFormat="1" applyFont="1" applyAlignment="1">
      <alignment horizontal="center"/>
    </xf>
    <xf numFmtId="274" fontId="15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204" fontId="9" fillId="0" borderId="0" xfId="0" applyNumberFormat="1" applyFont="1" applyAlignment="1" applyProtection="1">
      <alignment horizontal="right"/>
      <protection hidden="1"/>
    </xf>
    <xf numFmtId="204" fontId="15" fillId="0" borderId="2" xfId="15" applyNumberFormat="1" applyFont="1" applyBorder="1" applyAlignment="1" applyProtection="1">
      <alignment horizontal="center"/>
      <protection hidden="1"/>
    </xf>
    <xf numFmtId="0" fontId="25" fillId="2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70" fontId="14" fillId="2" borderId="2" xfId="0" applyNumberFormat="1" applyFont="1" applyFill="1" applyBorder="1" applyAlignment="1" applyProtection="1">
      <alignment horizontal="center"/>
      <protection locked="0"/>
    </xf>
    <xf numFmtId="0" fontId="19" fillId="2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5" fillId="0" borderId="9" xfId="0" applyFont="1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41">
    <cellStyle name="Normal" xfId="0"/>
    <cellStyle name="Comma" xfId="15"/>
    <cellStyle name="Comma [0]" xfId="16"/>
    <cellStyle name="Comma [0]_laroux" xfId="17"/>
    <cellStyle name="Comma [0]_laroux_1" xfId="18"/>
    <cellStyle name="Comma [0]_laroux_2" xfId="19"/>
    <cellStyle name="Comma [0]_laroux_MATERAL2" xfId="20"/>
    <cellStyle name="Comma [0]_laroux_mud plant bolted" xfId="21"/>
    <cellStyle name="Comma [0]_MATERAL2" xfId="22"/>
    <cellStyle name="Comma [0]_mud plant bolted" xfId="23"/>
    <cellStyle name="Comma_laroux" xfId="24"/>
    <cellStyle name="Comma_laroux_1" xfId="25"/>
    <cellStyle name="Comma_laroux_2" xfId="26"/>
    <cellStyle name="Comma_MATERAL2" xfId="27"/>
    <cellStyle name="Comma_mud plant bolted" xfId="28"/>
    <cellStyle name="Currency" xfId="29"/>
    <cellStyle name="Currency [0]" xfId="30"/>
    <cellStyle name="Currency [0]_laroux" xfId="31"/>
    <cellStyle name="Currency [0]_laroux_1" xfId="32"/>
    <cellStyle name="Currency [0]_laroux_2" xfId="33"/>
    <cellStyle name="Currency [0]_laroux_3" xfId="34"/>
    <cellStyle name="Currency [0]_laroux_MATERAL2" xfId="35"/>
    <cellStyle name="Currency [0]_laroux_mud plant bolted" xfId="36"/>
    <cellStyle name="Currency [0]_MATERAL2" xfId="37"/>
    <cellStyle name="Currency [0]_mud plant bolted" xfId="38"/>
    <cellStyle name="Currency_laroux" xfId="39"/>
    <cellStyle name="Currency_laroux_1" xfId="40"/>
    <cellStyle name="Currency_laroux_2" xfId="41"/>
    <cellStyle name="Currency_laroux_3" xfId="42"/>
    <cellStyle name="Currency_MATERAL2" xfId="43"/>
    <cellStyle name="Currency_mud plant bolted" xfId="44"/>
    <cellStyle name="Followed Hyperlink" xfId="45"/>
    <cellStyle name="Hyperlink" xfId="46"/>
    <cellStyle name="Normal_laroux" xfId="47"/>
    <cellStyle name="Normal_laroux_1" xfId="48"/>
    <cellStyle name="Normal_laroux_2" xfId="49"/>
    <cellStyle name="Normal_laroux_3" xfId="50"/>
    <cellStyle name="Normal_laroux_4" xfId="51"/>
    <cellStyle name="Normal_MATERAL2" xfId="52"/>
    <cellStyle name="Normal_mud plant bolted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962025</xdr:colOff>
      <xdr:row>2</xdr:row>
      <xdr:rowOff>200025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50"/>
  <sheetViews>
    <sheetView showGridLines="0" showRowColHeaders="0" tabSelected="1" zoomScale="70" zoomScaleNormal="70" workbookViewId="0" topLeftCell="A1">
      <selection activeCell="B22" sqref="B22"/>
    </sheetView>
  </sheetViews>
  <sheetFormatPr defaultColWidth="9.140625" defaultRowHeight="12.75"/>
  <cols>
    <col min="1" max="1" width="4.28125" style="0" customWidth="1"/>
    <col min="2" max="2" width="29.57421875" style="0" customWidth="1"/>
    <col min="3" max="3" width="10.57421875" style="0" customWidth="1"/>
    <col min="4" max="4" width="15.28125" style="0" customWidth="1"/>
    <col min="5" max="5" width="27.7109375" style="0" customWidth="1"/>
    <col min="6" max="6" width="17.57421875" style="0" customWidth="1"/>
    <col min="7" max="7" width="18.7109375" style="0" customWidth="1"/>
    <col min="8" max="8" width="19.00390625" style="0" customWidth="1"/>
    <col min="9" max="9" width="17.57421875" style="0" customWidth="1"/>
    <col min="10" max="10" width="18.57421875" style="0" customWidth="1"/>
    <col min="11" max="11" width="16.7109375" style="0" hidden="1" customWidth="1"/>
    <col min="12" max="12" width="15.28125" style="0" hidden="1" customWidth="1"/>
    <col min="13" max="13" width="2.57421875" style="0" customWidth="1"/>
    <col min="14" max="14" width="18.7109375" style="0" customWidth="1"/>
    <col min="15" max="15" width="17.8515625" style="0" customWidth="1"/>
  </cols>
  <sheetData>
    <row r="1" spans="2:28" ht="20.25">
      <c r="B1" s="2"/>
      <c r="C1" s="2"/>
      <c r="D1" s="1"/>
      <c r="E1" s="1"/>
      <c r="F1" s="2"/>
      <c r="G1" s="57" t="s">
        <v>0</v>
      </c>
      <c r="H1" s="59"/>
      <c r="I1" s="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2:28" s="4" customFormat="1" ht="17.25" customHeight="1">
      <c r="B2" s="2"/>
      <c r="C2" s="2"/>
      <c r="D2" s="1"/>
      <c r="E2" s="44" t="s">
        <v>1</v>
      </c>
      <c r="F2" s="3"/>
      <c r="G2" s="1"/>
      <c r="H2" s="60" t="s">
        <v>41</v>
      </c>
      <c r="I2" s="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s="4" customFormat="1" ht="17.25" customHeight="1">
      <c r="A3" s="56"/>
      <c r="B3" s="2"/>
      <c r="C3" s="2"/>
      <c r="D3" s="1"/>
      <c r="E3" s="1"/>
      <c r="F3" s="3"/>
      <c r="G3" s="1"/>
      <c r="I3" s="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11" s="4" customFormat="1" ht="15.75" customHeight="1">
      <c r="A4" s="58" t="s">
        <v>2</v>
      </c>
      <c r="B4" s="1"/>
      <c r="C4" s="1"/>
      <c r="D4" s="2"/>
      <c r="E4" s="2"/>
      <c r="F4" s="2"/>
      <c r="G4" s="1"/>
      <c r="H4" s="1"/>
      <c r="I4" s="1"/>
      <c r="J4" s="3"/>
      <c r="K4" s="3"/>
    </row>
    <row r="5" spans="2:9" ht="27" customHeight="1">
      <c r="B5" s="29" t="s">
        <v>3</v>
      </c>
      <c r="C5" s="64" t="s">
        <v>45</v>
      </c>
      <c r="D5" s="65"/>
      <c r="E5" s="65"/>
      <c r="F5" s="65"/>
      <c r="G5" s="66"/>
      <c r="H5" s="18" t="s">
        <v>4</v>
      </c>
      <c r="I5" s="19" t="s">
        <v>5</v>
      </c>
    </row>
    <row r="6" spans="3:9" ht="14.25" customHeight="1">
      <c r="C6" s="6"/>
      <c r="D6" s="26"/>
      <c r="E6" s="27"/>
      <c r="F6" s="27"/>
      <c r="G6" s="5"/>
      <c r="H6" s="18" t="s">
        <v>6</v>
      </c>
      <c r="I6" s="28" t="s">
        <v>7</v>
      </c>
    </row>
    <row r="7" spans="1:15" ht="18">
      <c r="A7" s="31"/>
      <c r="C7" s="6"/>
      <c r="D7" s="9" t="s">
        <v>8</v>
      </c>
      <c r="E7" s="39">
        <f>IF(PRODUCT(H18:H42)=0,"",PRODUCT(H18:H42))</f>
        <v>0.9994902549725126</v>
      </c>
      <c r="F7" s="62" t="s">
        <v>9</v>
      </c>
      <c r="G7" s="1"/>
      <c r="N7" s="44" t="s">
        <v>10</v>
      </c>
      <c r="O7" s="33"/>
    </row>
    <row r="8" spans="3:15" ht="18">
      <c r="C8" s="6"/>
      <c r="D8" s="9" t="s">
        <v>11</v>
      </c>
      <c r="E8" s="39">
        <f>IF(PRODUCT(H18:H42)=0,"",1-E7)</f>
        <v>0.0005097450274873516</v>
      </c>
      <c r="F8" s="62" t="s">
        <v>12</v>
      </c>
      <c r="G8" s="1"/>
      <c r="N8" s="45">
        <f>E8</f>
        <v>0.0005097450274873516</v>
      </c>
      <c r="O8" s="46" t="s">
        <v>13</v>
      </c>
    </row>
    <row r="9" spans="4:15" ht="18.75">
      <c r="D9" s="30" t="s">
        <v>14</v>
      </c>
      <c r="E9" s="40">
        <f>IF(PRODUCT(H18:H42)=0,"",IF(E8*525960&lt;0.1,"&lt; 6 sec.",E8*525960))</f>
        <v>268.10549465724745</v>
      </c>
      <c r="F9" s="62" t="s">
        <v>15</v>
      </c>
      <c r="G9" s="1"/>
      <c r="N9" s="32"/>
      <c r="O9" s="34"/>
    </row>
    <row r="10" spans="4:15" ht="13.5" customHeight="1">
      <c r="D10" s="9"/>
      <c r="E10" s="39"/>
      <c r="F10" s="11"/>
      <c r="G10" s="1"/>
      <c r="N10" s="32"/>
      <c r="O10" s="33"/>
    </row>
    <row r="11" spans="3:15" ht="18">
      <c r="C11" s="6"/>
      <c r="D11" s="9" t="s">
        <v>16</v>
      </c>
      <c r="E11" s="41">
        <f>IF(SUM(K18:K42)=0,"",1/SUM(K18:K42))</f>
        <v>5000</v>
      </c>
      <c r="F11" s="62" t="s">
        <v>17</v>
      </c>
      <c r="G11" s="1"/>
      <c r="N11" s="45">
        <f>E11</f>
        <v>5000</v>
      </c>
      <c r="O11" s="46" t="s">
        <v>18</v>
      </c>
    </row>
    <row r="12" spans="4:7" ht="18">
      <c r="D12" s="9" t="s">
        <v>19</v>
      </c>
      <c r="E12" s="41">
        <f>IF(SUM(L18:L42)=0,"",1/SUM(L18:L42))</f>
        <v>5001.274699951512</v>
      </c>
      <c r="F12" s="62" t="s">
        <v>44</v>
      </c>
      <c r="G12" s="1"/>
    </row>
    <row r="13" spans="3:15" ht="18.75">
      <c r="C13" s="6"/>
      <c r="D13" s="9" t="s">
        <v>20</v>
      </c>
      <c r="E13" s="53">
        <f>IF(SUM(K18:K42)=0,"",E11*E8/E7)</f>
        <v>2.5500250000004767</v>
      </c>
      <c r="F13" s="62" t="s">
        <v>21</v>
      </c>
      <c r="G13" s="1"/>
      <c r="N13" s="45">
        <f>IF(SUM(K18:K42)=0,"",1-EXP(-8766/E11))</f>
        <v>0.8267812443942846</v>
      </c>
      <c r="O13" s="61" t="s">
        <v>22</v>
      </c>
    </row>
    <row r="14" spans="3:15" ht="12.75" customHeight="1">
      <c r="C14" s="6"/>
      <c r="D14" s="9"/>
      <c r="E14" s="41"/>
      <c r="F14" s="62" t="s">
        <v>23</v>
      </c>
      <c r="G14" s="1"/>
      <c r="N14" s="32"/>
      <c r="O14" s="33"/>
    </row>
    <row r="15" spans="3:7" ht="13.5" customHeight="1">
      <c r="C15" s="6"/>
      <c r="D15" s="6"/>
      <c r="E15" s="14"/>
      <c r="F15" s="11"/>
      <c r="G15" s="1"/>
    </row>
    <row r="16" spans="2:14" ht="18">
      <c r="B16" s="25"/>
      <c r="G16" s="38" t="s">
        <v>24</v>
      </c>
      <c r="N16" s="44" t="s">
        <v>10</v>
      </c>
    </row>
    <row r="17" spans="1:15" s="8" customFormat="1" ht="93.75" thickBot="1">
      <c r="A17" s="21"/>
      <c r="B17" s="20" t="s">
        <v>25</v>
      </c>
      <c r="C17" s="55" t="s">
        <v>26</v>
      </c>
      <c r="D17" s="55" t="s">
        <v>27</v>
      </c>
      <c r="E17" s="16" t="s">
        <v>28</v>
      </c>
      <c r="F17" s="16" t="s">
        <v>29</v>
      </c>
      <c r="G17" s="7" t="s">
        <v>30</v>
      </c>
      <c r="H17" s="7" t="s">
        <v>31</v>
      </c>
      <c r="I17" s="7" t="s">
        <v>32</v>
      </c>
      <c r="J17" s="7" t="s">
        <v>33</v>
      </c>
      <c r="K17" s="7" t="s">
        <v>34</v>
      </c>
      <c r="L17" s="7" t="s">
        <v>35</v>
      </c>
      <c r="M17" s="36"/>
      <c r="N17" s="35" t="s">
        <v>36</v>
      </c>
      <c r="O17" s="7" t="s">
        <v>33</v>
      </c>
    </row>
    <row r="18" spans="1:15" s="8" customFormat="1" ht="15.75" thickTop="1">
      <c r="A18" s="48">
        <v>1</v>
      </c>
      <c r="B18" s="47" t="s">
        <v>46</v>
      </c>
      <c r="C18" s="22">
        <v>1</v>
      </c>
      <c r="D18" s="23">
        <v>1</v>
      </c>
      <c r="E18" s="17">
        <v>10000</v>
      </c>
      <c r="F18" s="17">
        <v>5</v>
      </c>
      <c r="G18" s="42">
        <f>IF(AND(E18="",F18=""),"",E18/(E18+F18))</f>
        <v>0.9995002498750625</v>
      </c>
      <c r="H18" s="42">
        <f>IF(OR(C18="",D18="",C18&lt;1,D18&lt;1),"",IF(C18&lt;D18,"!",MofNBinom(D18,C18,G18)))</f>
        <v>0.9995002498750625</v>
      </c>
      <c r="I18" s="54">
        <f>IF(OR(C18="",D18="",C18&lt;1,D18&lt;1,H18=1),"",IF(C18&lt;D18,"!",J18*(1-H18)/H18))</f>
        <v>4.999999999999946</v>
      </c>
      <c r="J18" s="43">
        <f>IF(OR(C18="",D18="",C18&lt;1,D18&lt;1),"",IF(C18&lt;D18,"!",IF(H18=1,"Perfect",H18/(BINOMDIST(D18,C18,G18,FALSE)*(D18/E18)))))</f>
        <v>10000</v>
      </c>
      <c r="K18" s="15">
        <f>IF(OR(C18="",D18="",C18&lt;1,D18&lt;1,H18=1),"",1/J18)</f>
        <v>0.0001</v>
      </c>
      <c r="L18" s="15">
        <f>IF(OR(C18="",C18&lt;1,D18&lt;0,E18="",C18&lt;D18),"",C18/(E18+F18))</f>
        <v>9.995002498750625E-05</v>
      </c>
      <c r="M18" s="15"/>
      <c r="N18" s="49">
        <f>IF(OR(C18="",D18="",C18&lt;1,D18&lt;1),"",IF(C18&lt;D18,"!",1-H18))</f>
        <v>0.0004997501249375258</v>
      </c>
      <c r="O18" s="50">
        <f aca="true" t="shared" si="0" ref="O18:O42">J18</f>
        <v>10000</v>
      </c>
    </row>
    <row r="19" spans="1:15" s="8" customFormat="1" ht="15">
      <c r="A19" s="48">
        <v>2</v>
      </c>
      <c r="B19" s="47"/>
      <c r="C19" s="22"/>
      <c r="D19" s="23"/>
      <c r="E19" s="17"/>
      <c r="F19" s="17"/>
      <c r="G19" s="42">
        <f aca="true" t="shared" si="1" ref="G19:G34">IF(AND(E19="",F19=""),"",E19/(E19+F19))</f>
      </c>
      <c r="H19" s="42">
        <f aca="true" t="shared" si="2" ref="H19:H34">IF(OR(C19="",D19="",C19&lt;1,D19&lt;1),"",IF(C19&lt;D19,"!",MofNBinom(D19,C19,G19)))</f>
      </c>
      <c r="I19" s="54">
        <f aca="true" t="shared" si="3" ref="I19:I34">IF(OR(C19="",D19="",C19&lt;1,D19&lt;1,H19=1),"",IF(C19&lt;D19,"!",J19*(1-H19)/H19))</f>
      </c>
      <c r="J19" s="43">
        <f aca="true" t="shared" si="4" ref="J19:J34">IF(OR(C19="",D19="",C19&lt;1,D19&lt;1),"",IF(C19&lt;D19,"!",IF(H19=1,"Perfect",H19/(BINOMDIST(D19,C19,G19,FALSE)*(D19/E19)))))</f>
      </c>
      <c r="K19" s="15">
        <f aca="true" t="shared" si="5" ref="K19:K34">IF(OR(C19="",D19="",C19&lt;1,D19&lt;1,H19=1),"",1/J19)</f>
      </c>
      <c r="L19" s="15">
        <f aca="true" t="shared" si="6" ref="L19:L34">IF(OR(C19="",C19&lt;1,D19&lt;0,E19="",C19&lt;D19),"",C19/(E19+F19))</f>
      </c>
      <c r="M19" s="15"/>
      <c r="N19" s="49">
        <f aca="true" t="shared" si="7" ref="N19:N34">IF(OR(C19="",D19="",C19&lt;1,D19&lt;1),"",IF(C19&lt;D19,"!",1-H19))</f>
      </c>
      <c r="O19" s="50">
        <f t="shared" si="0"/>
      </c>
    </row>
    <row r="20" spans="1:15" s="8" customFormat="1" ht="15">
      <c r="A20" s="48">
        <v>3</v>
      </c>
      <c r="B20" s="47"/>
      <c r="C20" s="22"/>
      <c r="D20" s="23"/>
      <c r="E20" s="17"/>
      <c r="F20" s="17"/>
      <c r="G20" s="42">
        <f t="shared" si="1"/>
      </c>
      <c r="H20" s="42">
        <f t="shared" si="2"/>
      </c>
      <c r="I20" s="54">
        <f t="shared" si="3"/>
      </c>
      <c r="J20" s="43">
        <f t="shared" si="4"/>
      </c>
      <c r="K20" s="15">
        <f t="shared" si="5"/>
      </c>
      <c r="L20" s="15">
        <f t="shared" si="6"/>
      </c>
      <c r="M20" s="15"/>
      <c r="N20" s="49">
        <f t="shared" si="7"/>
      </c>
      <c r="O20" s="50">
        <f t="shared" si="0"/>
      </c>
    </row>
    <row r="21" spans="1:15" s="8" customFormat="1" ht="15">
      <c r="A21" s="48">
        <v>4</v>
      </c>
      <c r="B21" s="47"/>
      <c r="C21" s="22"/>
      <c r="D21" s="23"/>
      <c r="E21" s="17"/>
      <c r="F21" s="17"/>
      <c r="G21" s="42">
        <f t="shared" si="1"/>
      </c>
      <c r="H21" s="42">
        <f t="shared" si="2"/>
      </c>
      <c r="I21" s="54">
        <f t="shared" si="3"/>
      </c>
      <c r="J21" s="43">
        <f t="shared" si="4"/>
      </c>
      <c r="K21" s="15">
        <f t="shared" si="5"/>
      </c>
      <c r="L21" s="15">
        <f t="shared" si="6"/>
      </c>
      <c r="M21" s="15"/>
      <c r="N21" s="49">
        <f t="shared" si="7"/>
      </c>
      <c r="O21" s="50">
        <f t="shared" si="0"/>
      </c>
    </row>
    <row r="22" spans="1:15" s="8" customFormat="1" ht="15">
      <c r="A22" s="48">
        <v>5</v>
      </c>
      <c r="B22" s="47"/>
      <c r="C22" s="22"/>
      <c r="D22" s="23"/>
      <c r="E22" s="17"/>
      <c r="F22" s="17"/>
      <c r="G22" s="42">
        <f t="shared" si="1"/>
      </c>
      <c r="H22" s="42">
        <f t="shared" si="2"/>
      </c>
      <c r="I22" s="54">
        <f t="shared" si="3"/>
      </c>
      <c r="J22" s="43">
        <f t="shared" si="4"/>
      </c>
      <c r="K22" s="15">
        <f t="shared" si="5"/>
      </c>
      <c r="L22" s="15">
        <f t="shared" si="6"/>
      </c>
      <c r="M22" s="15"/>
      <c r="N22" s="49">
        <f t="shared" si="7"/>
      </c>
      <c r="O22" s="50">
        <f t="shared" si="0"/>
      </c>
    </row>
    <row r="23" spans="1:15" s="8" customFormat="1" ht="15">
      <c r="A23" s="48">
        <v>6</v>
      </c>
      <c r="B23" s="47"/>
      <c r="C23" s="22"/>
      <c r="D23" s="23"/>
      <c r="E23" s="17"/>
      <c r="F23" s="17"/>
      <c r="G23" s="42">
        <f t="shared" si="1"/>
      </c>
      <c r="H23" s="42">
        <f t="shared" si="2"/>
      </c>
      <c r="I23" s="54">
        <f t="shared" si="3"/>
      </c>
      <c r="J23" s="43">
        <f t="shared" si="4"/>
      </c>
      <c r="K23" s="15">
        <f t="shared" si="5"/>
      </c>
      <c r="L23" s="15">
        <f t="shared" si="6"/>
      </c>
      <c r="M23" s="15"/>
      <c r="N23" s="49">
        <f t="shared" si="7"/>
      </c>
      <c r="O23" s="50">
        <f t="shared" si="0"/>
      </c>
    </row>
    <row r="24" spans="1:15" s="8" customFormat="1" ht="15">
      <c r="A24" s="48">
        <v>7</v>
      </c>
      <c r="B24" s="47"/>
      <c r="C24" s="22"/>
      <c r="D24" s="23"/>
      <c r="E24" s="17"/>
      <c r="F24" s="17"/>
      <c r="G24" s="42">
        <f t="shared" si="1"/>
      </c>
      <c r="H24" s="42">
        <f t="shared" si="2"/>
      </c>
      <c r="I24" s="54">
        <f t="shared" si="3"/>
      </c>
      <c r="J24" s="43">
        <f t="shared" si="4"/>
      </c>
      <c r="K24" s="15">
        <f t="shared" si="5"/>
      </c>
      <c r="L24" s="15">
        <f t="shared" si="6"/>
      </c>
      <c r="M24" s="15"/>
      <c r="N24" s="49">
        <f t="shared" si="7"/>
      </c>
      <c r="O24" s="50">
        <f t="shared" si="0"/>
      </c>
    </row>
    <row r="25" spans="1:15" s="8" customFormat="1" ht="15">
      <c r="A25" s="48">
        <v>8</v>
      </c>
      <c r="B25" s="47"/>
      <c r="C25" s="22"/>
      <c r="D25" s="23"/>
      <c r="E25" s="17"/>
      <c r="F25" s="17"/>
      <c r="G25" s="42">
        <f t="shared" si="1"/>
      </c>
      <c r="H25" s="42">
        <f t="shared" si="2"/>
      </c>
      <c r="I25" s="54">
        <f t="shared" si="3"/>
      </c>
      <c r="J25" s="43">
        <f t="shared" si="4"/>
      </c>
      <c r="K25" s="15">
        <f t="shared" si="5"/>
      </c>
      <c r="L25" s="15">
        <f t="shared" si="6"/>
      </c>
      <c r="M25" s="15"/>
      <c r="N25" s="49">
        <f t="shared" si="7"/>
      </c>
      <c r="O25" s="50">
        <f t="shared" si="0"/>
      </c>
    </row>
    <row r="26" spans="1:15" s="8" customFormat="1" ht="15">
      <c r="A26" s="48">
        <v>9</v>
      </c>
      <c r="B26" s="47"/>
      <c r="C26" s="22"/>
      <c r="D26" s="23"/>
      <c r="E26" s="17"/>
      <c r="F26" s="17"/>
      <c r="G26" s="42">
        <f t="shared" si="1"/>
      </c>
      <c r="H26" s="42">
        <f t="shared" si="2"/>
      </c>
      <c r="I26" s="54">
        <f t="shared" si="3"/>
      </c>
      <c r="J26" s="43">
        <f t="shared" si="4"/>
      </c>
      <c r="K26" s="15">
        <f t="shared" si="5"/>
      </c>
      <c r="L26" s="15">
        <f t="shared" si="6"/>
      </c>
      <c r="M26" s="15"/>
      <c r="N26" s="49">
        <f t="shared" si="7"/>
      </c>
      <c r="O26" s="50">
        <f t="shared" si="0"/>
      </c>
    </row>
    <row r="27" spans="1:15" s="8" customFormat="1" ht="15">
      <c r="A27" s="48">
        <v>10</v>
      </c>
      <c r="B27" s="47"/>
      <c r="C27" s="22"/>
      <c r="D27" s="23"/>
      <c r="E27" s="17"/>
      <c r="F27" s="17"/>
      <c r="G27" s="42">
        <f t="shared" si="1"/>
      </c>
      <c r="H27" s="42">
        <f t="shared" si="2"/>
      </c>
      <c r="I27" s="54">
        <f t="shared" si="3"/>
      </c>
      <c r="J27" s="43">
        <f t="shared" si="4"/>
      </c>
      <c r="K27" s="15">
        <f t="shared" si="5"/>
      </c>
      <c r="L27" s="15">
        <f t="shared" si="6"/>
      </c>
      <c r="M27" s="15"/>
      <c r="N27" s="49">
        <f t="shared" si="7"/>
      </c>
      <c r="O27" s="50">
        <f t="shared" si="0"/>
      </c>
    </row>
    <row r="28" spans="1:15" s="8" customFormat="1" ht="15">
      <c r="A28" s="48">
        <v>11</v>
      </c>
      <c r="B28" s="47"/>
      <c r="C28" s="22"/>
      <c r="D28" s="23"/>
      <c r="E28" s="17"/>
      <c r="F28" s="17"/>
      <c r="G28" s="42">
        <f t="shared" si="1"/>
      </c>
      <c r="H28" s="42">
        <f t="shared" si="2"/>
      </c>
      <c r="I28" s="54">
        <f t="shared" si="3"/>
      </c>
      <c r="J28" s="43">
        <f t="shared" si="4"/>
      </c>
      <c r="K28" s="15">
        <f t="shared" si="5"/>
      </c>
      <c r="L28" s="15">
        <f t="shared" si="6"/>
      </c>
      <c r="M28" s="15"/>
      <c r="N28" s="49">
        <f t="shared" si="7"/>
      </c>
      <c r="O28" s="50">
        <f t="shared" si="0"/>
      </c>
    </row>
    <row r="29" spans="1:15" s="8" customFormat="1" ht="15">
      <c r="A29" s="48">
        <v>12</v>
      </c>
      <c r="B29" s="47"/>
      <c r="C29" s="22"/>
      <c r="D29" s="23"/>
      <c r="E29" s="17"/>
      <c r="F29" s="17"/>
      <c r="G29" s="42">
        <f t="shared" si="1"/>
      </c>
      <c r="H29" s="42">
        <f t="shared" si="2"/>
      </c>
      <c r="I29" s="54">
        <f t="shared" si="3"/>
      </c>
      <c r="J29" s="43">
        <f t="shared" si="4"/>
      </c>
      <c r="K29" s="15">
        <f t="shared" si="5"/>
      </c>
      <c r="L29" s="15">
        <f t="shared" si="6"/>
      </c>
      <c r="M29" s="15"/>
      <c r="N29" s="49">
        <f t="shared" si="7"/>
      </c>
      <c r="O29" s="50">
        <f t="shared" si="0"/>
      </c>
    </row>
    <row r="30" spans="1:15" s="8" customFormat="1" ht="15">
      <c r="A30" s="48">
        <v>13</v>
      </c>
      <c r="B30" s="47"/>
      <c r="C30" s="22"/>
      <c r="D30" s="23"/>
      <c r="E30" s="17"/>
      <c r="F30" s="17"/>
      <c r="G30" s="42">
        <f t="shared" si="1"/>
      </c>
      <c r="H30" s="42">
        <f t="shared" si="2"/>
      </c>
      <c r="I30" s="54">
        <f t="shared" si="3"/>
      </c>
      <c r="J30" s="43">
        <f t="shared" si="4"/>
      </c>
      <c r="K30" s="15">
        <f t="shared" si="5"/>
      </c>
      <c r="L30" s="15">
        <f t="shared" si="6"/>
      </c>
      <c r="M30" s="15"/>
      <c r="N30" s="49">
        <f t="shared" si="7"/>
      </c>
      <c r="O30" s="50">
        <f t="shared" si="0"/>
      </c>
    </row>
    <row r="31" spans="1:15" s="8" customFormat="1" ht="15">
      <c r="A31" s="48">
        <v>14</v>
      </c>
      <c r="B31" s="47"/>
      <c r="C31" s="22"/>
      <c r="D31" s="23"/>
      <c r="E31" s="17"/>
      <c r="F31" s="17"/>
      <c r="G31" s="42">
        <f t="shared" si="1"/>
      </c>
      <c r="H31" s="42">
        <f t="shared" si="2"/>
      </c>
      <c r="I31" s="54">
        <f t="shared" si="3"/>
      </c>
      <c r="J31" s="43">
        <f t="shared" si="4"/>
      </c>
      <c r="K31" s="15">
        <f t="shared" si="5"/>
      </c>
      <c r="L31" s="15">
        <f t="shared" si="6"/>
      </c>
      <c r="M31" s="15"/>
      <c r="N31" s="49">
        <f t="shared" si="7"/>
      </c>
      <c r="O31" s="50">
        <f t="shared" si="0"/>
      </c>
    </row>
    <row r="32" spans="1:15" s="8" customFormat="1" ht="15">
      <c r="A32" s="48">
        <v>15</v>
      </c>
      <c r="B32" s="47" t="s">
        <v>47</v>
      </c>
      <c r="C32" s="22">
        <v>1</v>
      </c>
      <c r="D32" s="23">
        <v>1</v>
      </c>
      <c r="E32" s="17">
        <v>10000</v>
      </c>
      <c r="F32" s="63">
        <v>0.1</v>
      </c>
      <c r="G32" s="42">
        <f t="shared" si="1"/>
        <v>0.9999900000999989</v>
      </c>
      <c r="H32" s="42">
        <f t="shared" si="2"/>
        <v>0.9999900000999989</v>
      </c>
      <c r="I32" s="54">
        <f t="shared" si="3"/>
        <v>0.1000000000005645</v>
      </c>
      <c r="J32" s="43">
        <f t="shared" si="4"/>
        <v>10000</v>
      </c>
      <c r="K32" s="15">
        <f t="shared" si="5"/>
        <v>0.0001</v>
      </c>
      <c r="L32" s="15">
        <f t="shared" si="6"/>
        <v>9.99990000099999E-05</v>
      </c>
      <c r="M32" s="15"/>
      <c r="N32" s="49">
        <f t="shared" si="7"/>
        <v>9.999900001056439E-06</v>
      </c>
      <c r="O32" s="50">
        <f t="shared" si="0"/>
        <v>10000</v>
      </c>
    </row>
    <row r="33" spans="1:15" s="8" customFormat="1" ht="15">
      <c r="A33" s="48">
        <v>16</v>
      </c>
      <c r="B33" s="47"/>
      <c r="C33" s="22"/>
      <c r="D33" s="23"/>
      <c r="E33" s="17"/>
      <c r="F33" s="17"/>
      <c r="G33" s="42">
        <f t="shared" si="1"/>
      </c>
      <c r="H33" s="42">
        <f t="shared" si="2"/>
      </c>
      <c r="I33" s="54">
        <f t="shared" si="3"/>
      </c>
      <c r="J33" s="43">
        <f t="shared" si="4"/>
      </c>
      <c r="K33" s="15">
        <f t="shared" si="5"/>
      </c>
      <c r="L33" s="15">
        <f t="shared" si="6"/>
      </c>
      <c r="M33" s="15"/>
      <c r="N33" s="49">
        <f t="shared" si="7"/>
      </c>
      <c r="O33" s="50">
        <f t="shared" si="0"/>
      </c>
    </row>
    <row r="34" spans="1:15" s="8" customFormat="1" ht="15">
      <c r="A34" s="48">
        <v>17</v>
      </c>
      <c r="B34" s="47"/>
      <c r="C34" s="22"/>
      <c r="D34" s="23"/>
      <c r="E34" s="17"/>
      <c r="F34" s="17"/>
      <c r="G34" s="42">
        <f t="shared" si="1"/>
      </c>
      <c r="H34" s="42">
        <f t="shared" si="2"/>
      </c>
      <c r="I34" s="54">
        <f t="shared" si="3"/>
      </c>
      <c r="J34" s="43">
        <f t="shared" si="4"/>
      </c>
      <c r="K34" s="15">
        <f t="shared" si="5"/>
      </c>
      <c r="L34" s="15">
        <f t="shared" si="6"/>
      </c>
      <c r="M34" s="15"/>
      <c r="N34" s="49">
        <f t="shared" si="7"/>
      </c>
      <c r="O34" s="50">
        <f t="shared" si="0"/>
      </c>
    </row>
    <row r="35" spans="1:15" s="8" customFormat="1" ht="15">
      <c r="A35" s="48">
        <v>18</v>
      </c>
      <c r="B35" s="47"/>
      <c r="C35" s="22"/>
      <c r="D35" s="23"/>
      <c r="E35" s="17"/>
      <c r="F35" s="17"/>
      <c r="G35" s="42">
        <f aca="true" t="shared" si="8" ref="G35:G42">IF(AND(E35="",F35=""),"",E35/(E35+F35))</f>
      </c>
      <c r="H35" s="42">
        <f aca="true" t="shared" si="9" ref="H35:H42">IF(OR(C35="",D35="",C35&lt;1,D35&lt;1),"",IF(C35&lt;D35,"!",MofNBinom(D35,C35,G35)))</f>
      </c>
      <c r="I35" s="54">
        <f aca="true" t="shared" si="10" ref="I35:I42">IF(OR(C35="",D35="",C35&lt;1,D35&lt;1,H35=1),"",IF(C35&lt;D35,"!",J35*(1-H35)/H35))</f>
      </c>
      <c r="J35" s="43">
        <f aca="true" t="shared" si="11" ref="J35:J42">IF(OR(C35="",D35="",C35&lt;1,D35&lt;1),"",IF(C35&lt;D35,"!",IF(H35=1,"Perfect",H35/(BINOMDIST(D35,C35,G35,FALSE)*(D35/E35)))))</f>
      </c>
      <c r="K35" s="15">
        <f aca="true" t="shared" si="12" ref="K35:K42">IF(OR(C35="",D35="",C35&lt;1,D35&lt;1,H35=1),"",1/J35)</f>
      </c>
      <c r="L35" s="15">
        <f aca="true" t="shared" si="13" ref="L35:L42">IF(OR(C35="",C35&lt;1,D35&lt;0,E35="",C35&lt;D35),"",C35/(E35+F35))</f>
      </c>
      <c r="M35" s="15"/>
      <c r="N35" s="49">
        <f aca="true" t="shared" si="14" ref="N35:N42">IF(OR(C35="",D35="",C35&lt;1,D35&lt;1),"",IF(C35&lt;D35,"!",1-H35))</f>
      </c>
      <c r="O35" s="50">
        <f t="shared" si="0"/>
      </c>
    </row>
    <row r="36" spans="1:15" s="8" customFormat="1" ht="15">
      <c r="A36" s="48">
        <v>19</v>
      </c>
      <c r="B36" s="47"/>
      <c r="C36" s="22"/>
      <c r="D36" s="23"/>
      <c r="E36" s="17"/>
      <c r="F36" s="17"/>
      <c r="G36" s="42">
        <f t="shared" si="8"/>
      </c>
      <c r="H36" s="42">
        <f t="shared" si="9"/>
      </c>
      <c r="I36" s="54">
        <f t="shared" si="10"/>
      </c>
      <c r="J36" s="43">
        <f t="shared" si="11"/>
      </c>
      <c r="K36" s="15">
        <f t="shared" si="12"/>
      </c>
      <c r="L36" s="15">
        <f t="shared" si="13"/>
      </c>
      <c r="M36" s="15"/>
      <c r="N36" s="49">
        <f t="shared" si="14"/>
      </c>
      <c r="O36" s="50">
        <f t="shared" si="0"/>
      </c>
    </row>
    <row r="37" spans="1:15" s="8" customFormat="1" ht="15">
      <c r="A37" s="48">
        <v>20</v>
      </c>
      <c r="B37" s="47"/>
      <c r="C37" s="22"/>
      <c r="D37" s="23"/>
      <c r="E37" s="17"/>
      <c r="F37" s="17"/>
      <c r="G37" s="42">
        <f t="shared" si="8"/>
      </c>
      <c r="H37" s="42">
        <f t="shared" si="9"/>
      </c>
      <c r="I37" s="54">
        <f t="shared" si="10"/>
      </c>
      <c r="J37" s="43">
        <f t="shared" si="11"/>
      </c>
      <c r="K37" s="15">
        <f t="shared" si="12"/>
      </c>
      <c r="L37" s="15">
        <f t="shared" si="13"/>
      </c>
      <c r="M37" s="15"/>
      <c r="N37" s="49">
        <f t="shared" si="14"/>
      </c>
      <c r="O37" s="50">
        <f t="shared" si="0"/>
      </c>
    </row>
    <row r="38" spans="1:15" s="8" customFormat="1" ht="15">
      <c r="A38" s="48">
        <v>21</v>
      </c>
      <c r="B38" s="47"/>
      <c r="C38" s="22"/>
      <c r="D38" s="23"/>
      <c r="E38" s="17"/>
      <c r="F38" s="17"/>
      <c r="G38" s="42">
        <f t="shared" si="8"/>
      </c>
      <c r="H38" s="42">
        <f t="shared" si="9"/>
      </c>
      <c r="I38" s="54">
        <f t="shared" si="10"/>
      </c>
      <c r="J38" s="43">
        <f t="shared" si="11"/>
      </c>
      <c r="K38" s="15">
        <f t="shared" si="12"/>
      </c>
      <c r="L38" s="15">
        <f t="shared" si="13"/>
      </c>
      <c r="M38" s="15"/>
      <c r="N38" s="49">
        <f t="shared" si="14"/>
      </c>
      <c r="O38" s="50">
        <f t="shared" si="0"/>
      </c>
    </row>
    <row r="39" spans="1:15" s="8" customFormat="1" ht="15">
      <c r="A39" s="48">
        <v>22</v>
      </c>
      <c r="B39" s="47"/>
      <c r="C39" s="22"/>
      <c r="D39" s="23"/>
      <c r="E39" s="17"/>
      <c r="F39" s="17"/>
      <c r="G39" s="42">
        <f t="shared" si="8"/>
      </c>
      <c r="H39" s="42">
        <f t="shared" si="9"/>
      </c>
      <c r="I39" s="54">
        <f t="shared" si="10"/>
      </c>
      <c r="J39" s="43">
        <f t="shared" si="11"/>
      </c>
      <c r="K39" s="15">
        <f t="shared" si="12"/>
      </c>
      <c r="L39" s="15">
        <f t="shared" si="13"/>
      </c>
      <c r="M39" s="15"/>
      <c r="N39" s="49">
        <f t="shared" si="14"/>
      </c>
      <c r="O39" s="50">
        <f t="shared" si="0"/>
      </c>
    </row>
    <row r="40" spans="1:15" s="8" customFormat="1" ht="15">
      <c r="A40" s="48">
        <v>23</v>
      </c>
      <c r="B40" s="47"/>
      <c r="C40" s="22"/>
      <c r="D40" s="23"/>
      <c r="E40" s="17"/>
      <c r="F40" s="17"/>
      <c r="G40" s="42">
        <f t="shared" si="8"/>
      </c>
      <c r="H40" s="42">
        <f t="shared" si="9"/>
      </c>
      <c r="I40" s="54">
        <f t="shared" si="10"/>
      </c>
      <c r="J40" s="43">
        <f t="shared" si="11"/>
      </c>
      <c r="K40" s="15">
        <f t="shared" si="12"/>
      </c>
      <c r="L40" s="15">
        <f t="shared" si="13"/>
      </c>
      <c r="M40" s="15"/>
      <c r="N40" s="49">
        <f t="shared" si="14"/>
      </c>
      <c r="O40" s="50">
        <f t="shared" si="0"/>
      </c>
    </row>
    <row r="41" spans="1:15" s="8" customFormat="1" ht="15">
      <c r="A41" s="48">
        <v>24</v>
      </c>
      <c r="B41" s="47"/>
      <c r="C41" s="22"/>
      <c r="D41" s="23"/>
      <c r="E41" s="17"/>
      <c r="F41" s="17"/>
      <c r="G41" s="42">
        <f t="shared" si="8"/>
      </c>
      <c r="H41" s="42">
        <f t="shared" si="9"/>
      </c>
      <c r="I41" s="54">
        <f t="shared" si="10"/>
      </c>
      <c r="J41" s="43">
        <f t="shared" si="11"/>
      </c>
      <c r="K41" s="15">
        <f t="shared" si="12"/>
      </c>
      <c r="L41" s="15">
        <f t="shared" si="13"/>
      </c>
      <c r="M41" s="15"/>
      <c r="N41" s="49">
        <f t="shared" si="14"/>
      </c>
      <c r="O41" s="50">
        <f t="shared" si="0"/>
      </c>
    </row>
    <row r="42" spans="1:15" ht="15">
      <c r="A42" s="48">
        <v>25</v>
      </c>
      <c r="B42" s="47"/>
      <c r="C42" s="22"/>
      <c r="D42" s="23"/>
      <c r="E42" s="17"/>
      <c r="F42" s="17"/>
      <c r="G42" s="42">
        <f t="shared" si="8"/>
      </c>
      <c r="H42" s="42">
        <f t="shared" si="9"/>
      </c>
      <c r="I42" s="54">
        <f t="shared" si="10"/>
      </c>
      <c r="J42" s="43">
        <f t="shared" si="11"/>
      </c>
      <c r="K42" s="15">
        <f t="shared" si="12"/>
      </c>
      <c r="L42" s="15">
        <f t="shared" si="13"/>
      </c>
      <c r="M42" s="15"/>
      <c r="N42" s="49">
        <f t="shared" si="14"/>
      </c>
      <c r="O42" s="50">
        <f t="shared" si="0"/>
      </c>
    </row>
    <row r="44" spans="2:10" ht="15">
      <c r="B44" s="37" t="s">
        <v>37</v>
      </c>
      <c r="C44" s="67"/>
      <c r="D44" s="68"/>
      <c r="E44" s="68"/>
      <c r="F44" s="68"/>
      <c r="G44" s="68"/>
      <c r="H44" s="68"/>
      <c r="I44" s="68"/>
      <c r="J44" s="69"/>
    </row>
    <row r="45" spans="3:10" ht="12.75">
      <c r="C45" s="70"/>
      <c r="D45" s="71"/>
      <c r="E45" s="71"/>
      <c r="F45" s="71"/>
      <c r="G45" s="71"/>
      <c r="H45" s="71"/>
      <c r="I45" s="71"/>
      <c r="J45" s="72"/>
    </row>
    <row r="46" spans="3:10" ht="12.75">
      <c r="C46" s="73"/>
      <c r="D46" s="74"/>
      <c r="E46" s="74"/>
      <c r="F46" s="74"/>
      <c r="G46" s="74"/>
      <c r="H46" s="74"/>
      <c r="I46" s="74"/>
      <c r="J46" s="75"/>
    </row>
    <row r="47" spans="2:3" ht="14.25">
      <c r="B47" s="13" t="s">
        <v>38</v>
      </c>
      <c r="C47" s="10" t="s">
        <v>39</v>
      </c>
    </row>
    <row r="48" spans="2:10" ht="20.25">
      <c r="B48" s="12"/>
      <c r="C48" s="10" t="s">
        <v>42</v>
      </c>
      <c r="E48" s="10"/>
      <c r="J48" s="24"/>
    </row>
    <row r="49" ht="12.75">
      <c r="C49" s="10" t="s">
        <v>40</v>
      </c>
    </row>
    <row r="50" ht="12.75">
      <c r="A50" t="s">
        <v>43</v>
      </c>
    </row>
  </sheetData>
  <sheetProtection password="C4C2" sheet="1" objects="1" scenarios="1"/>
  <mergeCells count="2">
    <mergeCell ref="C5:G5"/>
    <mergeCell ref="C44:J46"/>
  </mergeCells>
  <printOptions horizontalCentered="1"/>
  <pageMargins left="0.42" right="0.4" top="0.39" bottom="0.52" header="0.23" footer="0.29"/>
  <pageSetup fitToHeight="1" fitToWidth="1" horizontalDpi="720" verticalDpi="720" orientation="landscape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SHARC</dc:title>
  <dc:subject>Reliability and Availability</dc:subject>
  <dc:creator>B.J. Favaro</dc:creator>
  <cp:keywords/>
  <dc:description/>
  <cp:lastModifiedBy>enduser</cp:lastModifiedBy>
  <cp:lastPrinted>2001-02-01T22:29:57Z</cp:lastPrinted>
  <dcterms:created xsi:type="dcterms:W3CDTF">1997-09-29T18:09:19Z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